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8_{0E8BC966-F68E-466C-B5C7-39082B1E54C0}" xr6:coauthVersionLast="47" xr6:coauthVersionMax="47" xr10:uidLastSave="{00000000-0000-0000-0000-000000000000}"/>
  <bookViews>
    <workbookView xWindow="28680" yWindow="-120" windowWidth="29040" windowHeight="15720" xr2:uid="{232E7550-1BEB-4E87-AEA9-AC31C034DFDE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 s="1"/>
  <c r="R2" i="2"/>
  <c r="S2" i="2"/>
  <c r="I11" i="2"/>
  <c r="K11" i="2"/>
  <c r="Q11" i="2"/>
  <c r="R11" i="2"/>
  <c r="S11" i="2"/>
  <c r="I3" i="2"/>
  <c r="K3" i="2"/>
  <c r="Q3" i="2" s="1"/>
  <c r="I5" i="2"/>
  <c r="K5" i="2"/>
  <c r="Q5" i="2" s="1"/>
  <c r="D6" i="2"/>
  <c r="G6" i="2"/>
  <c r="H6" i="2"/>
  <c r="I7" i="2" s="1"/>
  <c r="J6" i="2"/>
  <c r="L6" i="2"/>
  <c r="M6" i="2"/>
  <c r="O6" i="2"/>
  <c r="P6" i="2"/>
  <c r="S5" i="2" l="1"/>
  <c r="R5" i="2"/>
  <c r="K6" i="2"/>
  <c r="S8" i="2" s="1"/>
  <c r="I8" i="2"/>
  <c r="S3" i="2"/>
  <c r="R3" i="2"/>
  <c r="P8" i="2" l="1"/>
  <c r="M8" i="2"/>
</calcChain>
</file>

<file path=xl/sharedStrings.xml><?xml version="1.0" encoding="utf-8"?>
<sst xmlns="http://schemas.openxmlformats.org/spreadsheetml/2006/main" count="92" uniqueCount="71">
  <si>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</si>
  <si>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</si>
  <si>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</si>
  <si>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</si>
  <si>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</si>
  <si>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</si>
  <si>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</si>
  <si>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</si>
  <si>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</si>
  <si>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</si>
  <si>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</si>
  <si>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</si>
  <si>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</si>
  <si>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</si>
  <si>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</si>
  <si>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</si>
  <si>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</si>
  <si>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</si>
  <si>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</si>
  <si>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</si>
  <si>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</si>
  <si>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</si>
  <si>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</si>
  <si>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</si>
  <si>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</si>
  <si>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</si>
  <si>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</si>
  <si>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</si>
  <si>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</si>
  <si>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</si>
  <si>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</si>
  <si>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</si>
  <si>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</si>
  <si>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</si>
  <si>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</si>
  <si>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</si>
  <si>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</si>
  <si>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</si>
  <si>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</si>
  <si>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</si>
  <si>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</si>
  <si>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</si>
  <si>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</si>
  <si>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</si>
  <si>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003-006-006-1160</t>
  </si>
  <si>
    <t>18693 CO RD 407</t>
  </si>
  <si>
    <t>WD</t>
  </si>
  <si>
    <t>03-ARM'S LENGTH</t>
  </si>
  <si>
    <t>4010</t>
  </si>
  <si>
    <t>4070 CO RD 407-PINE STUMP</t>
  </si>
  <si>
    <t>NOT INSPECTED</t>
  </si>
  <si>
    <t>401</t>
  </si>
  <si>
    <t>407 - $50</t>
  </si>
  <si>
    <t>003-006-006-1310</t>
  </si>
  <si>
    <t>18503 CO RD 407</t>
  </si>
  <si>
    <t>QC</t>
  </si>
  <si>
    <t>4100</t>
  </si>
  <si>
    <t>L230/P272</t>
  </si>
  <si>
    <t>003-006-019-1410</t>
  </si>
  <si>
    <t>L229/P753</t>
  </si>
  <si>
    <t>003-006-019-1420</t>
  </si>
  <si>
    <t>15159 CO RD 407</t>
  </si>
  <si>
    <t>L232/P981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</si>
  <si>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</si>
  <si>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</si>
  <si>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</si>
  <si>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</si>
  <si>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</si>
  <si>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</si>
  <si>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</si>
  <si>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r>
      <rPr>
        <b/>
        <sz val="11"/>
        <color theme="1"/>
        <rFont val="Calibri"/>
        <family val="2"/>
        <scheme val="minor"/>
      </rPr>
      <t xml:space="preserve">2025 Co Rd 407-Pinestump Vacant Land Residual Analysis.  The analysis resulted in a price per front foot of $96 per ff.  There were no available sales in the Rate Group $30 so the per front foot rate was derived using a percentage between the Rate Group $50 &amp; $30. 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</si>
</sst>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D325-F6AF-44BC-AE67-D6D97F063481}">
  <dimension ref="A1:BL11"/>
  <sheetViews>
    <sheetView tabSelected="1" workbookViewId="0">
      <selection activeCell="A9" sqref="A9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B2" t="s">
        <v>45</v>
      </c>
      <c r="C2" s="24">
        <v>45176</v>
      </c>
      <c r="D2" s="14">
        <v>35000</v>
      </c>
      <c r="E2" t="s">
        <v>46</v>
      </c>
      <c r="F2" t="s">
        <v>47</v>
      </c>
      <c r="G2" s="14">
        <v>35000</v>
      </c>
      <c r="H2" s="14">
        <v>22700</v>
      </c>
      <c r="I2" s="19">
        <f>H2/G2*100</f>
        <v>64.857142857142861</v>
      </c>
      <c r="J2" s="14">
        <v>46935</v>
      </c>
      <c r="K2" s="14">
        <f>G2-29717</f>
        <v>5283</v>
      </c>
      <c r="L2" s="14">
        <v>17218</v>
      </c>
      <c r="M2" s="29">
        <v>344.35</v>
      </c>
      <c r="N2" s="33">
        <v>207</v>
      </c>
      <c r="O2" s="38">
        <v>1.6359999999999999</v>
      </c>
      <c r="P2" s="38">
        <v>1.6359999999999999</v>
      </c>
      <c r="Q2" s="14">
        <f>K2/M2</f>
        <v>15.341948598809349</v>
      </c>
      <c r="R2" s="14">
        <f>K2/O2</f>
        <v>3229.2176039119809</v>
      </c>
      <c r="S2" s="43">
        <f>K2/O2/43560</f>
        <v>7.4132635535169439E-2</v>
      </c>
      <c r="T2" s="38">
        <v>344.35</v>
      </c>
      <c r="U2" s="5" t="s">
        <v>48</v>
      </c>
      <c r="X2" t="s">
        <v>49</v>
      </c>
      <c r="Y2">
        <v>0</v>
      </c>
      <c r="Z2">
        <v>1</v>
      </c>
      <c r="AA2" t="s">
        <v>50</v>
      </c>
      <c r="AC2" s="6" t="s">
        <v>51</v>
      </c>
      <c r="AD2" t="s">
        <v>52</v>
      </c>
      <c r="AL2" s="2"/>
      <c r="BC2" s="2"/>
      <c r="BE2" s="2"/>
    </row>
    <row r="3" spans="1:64" x14ac:dyDescent="0.25">
      <c r="A3" t="s">
        <v>58</v>
      </c>
      <c r="C3" s="24">
        <v>44774</v>
      </c>
      <c r="D3" s="14">
        <v>65000</v>
      </c>
      <c r="E3" t="s">
        <v>46</v>
      </c>
      <c r="F3" t="s">
        <v>47</v>
      </c>
      <c r="G3" s="14">
        <v>65000</v>
      </c>
      <c r="H3" s="14">
        <v>9000</v>
      </c>
      <c r="I3" s="19">
        <f>H3/G3*100</f>
        <v>13.846153846153847</v>
      </c>
      <c r="J3" s="14">
        <v>17975</v>
      </c>
      <c r="K3" s="14">
        <f>G3-1725</f>
        <v>63275</v>
      </c>
      <c r="L3" s="14">
        <v>16250</v>
      </c>
      <c r="M3" s="29">
        <v>325</v>
      </c>
      <c r="N3" s="33">
        <v>600</v>
      </c>
      <c r="O3" s="38">
        <v>4.4770000000000003</v>
      </c>
      <c r="P3" s="38">
        <v>4.4770000000000003</v>
      </c>
      <c r="Q3" s="14">
        <f>K3/M3</f>
        <v>194.69230769230768</v>
      </c>
      <c r="R3" s="14">
        <f>K3/O3</f>
        <v>14133.348224257314</v>
      </c>
      <c r="S3" s="43">
        <f>K3/O3/43560</f>
        <v>0.32445702994162795</v>
      </c>
      <c r="T3" s="38">
        <v>325</v>
      </c>
      <c r="U3" s="5" t="s">
        <v>56</v>
      </c>
      <c r="V3" t="s">
        <v>59</v>
      </c>
      <c r="X3" t="s">
        <v>49</v>
      </c>
      <c r="Y3">
        <v>0</v>
      </c>
      <c r="Z3">
        <v>1</v>
      </c>
      <c r="AA3" t="s">
        <v>50</v>
      </c>
      <c r="AC3" s="6" t="s">
        <v>51</v>
      </c>
      <c r="AD3" t="s">
        <v>52</v>
      </c>
    </row>
    <row r="5" spans="1:64" ht="15.75" thickBot="1" x14ac:dyDescent="0.3">
      <c r="A5" t="s">
        <v>60</v>
      </c>
      <c r="B5" t="s">
        <v>61</v>
      </c>
      <c r="C5" s="24">
        <v>44995</v>
      </c>
      <c r="D5" s="14">
        <v>40000</v>
      </c>
      <c r="E5" t="s">
        <v>46</v>
      </c>
      <c r="F5" t="s">
        <v>47</v>
      </c>
      <c r="G5" s="14">
        <v>40000</v>
      </c>
      <c r="H5" s="14">
        <v>14300</v>
      </c>
      <c r="I5" s="19">
        <f>H5/G5*100</f>
        <v>35.75</v>
      </c>
      <c r="J5" s="14">
        <v>29784</v>
      </c>
      <c r="K5" s="14">
        <f>G5-13534</f>
        <v>26466</v>
      </c>
      <c r="L5" s="14">
        <v>16250</v>
      </c>
      <c r="M5" s="29">
        <v>325</v>
      </c>
      <c r="N5" s="33">
        <v>600</v>
      </c>
      <c r="O5" s="38">
        <v>4.4770000000000003</v>
      </c>
      <c r="P5" s="38">
        <v>4.4770000000000003</v>
      </c>
      <c r="Q5" s="14">
        <f>K5/M5</f>
        <v>81.433846153846147</v>
      </c>
      <c r="R5" s="14">
        <f>K5/O5</f>
        <v>5911.5479115479111</v>
      </c>
      <c r="S5" s="43">
        <f>K5/O5/43560</f>
        <v>0.13571046628897868</v>
      </c>
      <c r="T5" s="38">
        <v>325</v>
      </c>
      <c r="U5" s="5" t="s">
        <v>56</v>
      </c>
      <c r="V5" t="s">
        <v>62</v>
      </c>
      <c r="X5" t="s">
        <v>49</v>
      </c>
      <c r="Y5">
        <v>0</v>
      </c>
      <c r="Z5">
        <v>1</v>
      </c>
      <c r="AA5" t="s">
        <v>50</v>
      </c>
      <c r="AC5" s="6" t="s">
        <v>51</v>
      </c>
      <c r="AD5" t="s">
        <v>52</v>
      </c>
    </row>
    <row r="6" spans="1:64" ht="15.75" thickTop="1" x14ac:dyDescent="0.25">
      <c r="A6" s="7"/>
      <c r="B6" s="7"/>
      <c r="C6" s="25" t="s">
        <v>63</v>
      </c>
      <c r="D6" s="15">
        <f>+SUM(D2:D5)</f>
        <v>140000</v>
      </c>
      <c r="E6" s="7"/>
      <c r="F6" s="7"/>
      <c r="G6" s="15">
        <f>+SUM(G2:G5)</f>
        <v>140000</v>
      </c>
      <c r="H6" s="15">
        <f>+SUM(H2:H5)</f>
        <v>46000</v>
      </c>
      <c r="I6" s="20"/>
      <c r="J6" s="15">
        <f>+SUM(J2:J5)</f>
        <v>94694</v>
      </c>
      <c r="K6" s="15">
        <f>+SUM(K2:K5)</f>
        <v>95024</v>
      </c>
      <c r="L6" s="15">
        <f>+SUM(L2:L5)</f>
        <v>49718</v>
      </c>
      <c r="M6" s="30">
        <f>+SUM(M2:M5)</f>
        <v>994.35</v>
      </c>
      <c r="N6" s="34"/>
      <c r="O6" s="39">
        <f>+SUM(O2:O5)</f>
        <v>10.59</v>
      </c>
      <c r="P6" s="39">
        <f>+SUM(P2:P5)</f>
        <v>10.59</v>
      </c>
      <c r="Q6" s="15"/>
      <c r="R6" s="15"/>
      <c r="S6" s="44"/>
      <c r="T6" s="39"/>
      <c r="U6" s="8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64" x14ac:dyDescent="0.25">
      <c r="A7" s="9"/>
      <c r="B7" s="9"/>
      <c r="C7" s="26"/>
      <c r="D7" s="16"/>
      <c r="E7" s="9"/>
      <c r="F7" s="9"/>
      <c r="G7" s="16"/>
      <c r="H7" s="16" t="s">
        <v>64</v>
      </c>
      <c r="I7" s="21">
        <f>H6/G6*100</f>
        <v>32.857142857142854</v>
      </c>
      <c r="J7" s="16"/>
      <c r="K7" s="16"/>
      <c r="L7" s="16" t="s">
        <v>65</v>
      </c>
      <c r="M7" s="31"/>
      <c r="N7" s="35"/>
      <c r="O7" s="40" t="s">
        <v>65</v>
      </c>
      <c r="P7" s="40"/>
      <c r="Q7" s="16"/>
      <c r="R7" s="16" t="s">
        <v>65</v>
      </c>
      <c r="S7" s="45"/>
      <c r="T7" s="40"/>
      <c r="U7" s="10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64" x14ac:dyDescent="0.25">
      <c r="A8" s="11"/>
      <c r="B8" s="11"/>
      <c r="C8" s="27"/>
      <c r="D8" s="17"/>
      <c r="E8" s="11"/>
      <c r="F8" s="11"/>
      <c r="G8" s="17"/>
      <c r="H8" s="17" t="s">
        <v>66</v>
      </c>
      <c r="I8" s="22">
        <f>STDEV(I2:I5)</f>
        <v>25.590119322102712</v>
      </c>
      <c r="J8" s="17"/>
      <c r="K8" s="17"/>
      <c r="L8" s="17" t="s">
        <v>67</v>
      </c>
      <c r="M8" s="47">
        <f>K6/M6</f>
        <v>95.563936239754611</v>
      </c>
      <c r="N8" s="36"/>
      <c r="O8" s="41" t="s">
        <v>68</v>
      </c>
      <c r="P8" s="41">
        <f>K6/O6</f>
        <v>8972.9933899905573</v>
      </c>
      <c r="Q8" s="17"/>
      <c r="R8" s="17" t="s">
        <v>69</v>
      </c>
      <c r="S8" s="46">
        <f>K6/O6/43560</f>
        <v>0.20599158379225338</v>
      </c>
      <c r="T8" s="41"/>
      <c r="U8" s="12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64" x14ac:dyDescent="0.25">
      <c r="A9" t="s">
        <v>70</v>
      </c>
    </row>
    <row r="11" spans="1:64" x14ac:dyDescent="0.25">
      <c r="A11" t="s">
        <v>53</v>
      </c>
      <c r="B11" t="s">
        <v>54</v>
      </c>
      <c r="C11" s="24">
        <v>44771</v>
      </c>
      <c r="D11" s="14">
        <v>40000</v>
      </c>
      <c r="E11" t="s">
        <v>55</v>
      </c>
      <c r="F11" t="s">
        <v>47</v>
      </c>
      <c r="G11" s="14">
        <v>40000</v>
      </c>
      <c r="H11" s="14">
        <v>30300</v>
      </c>
      <c r="I11" s="19">
        <f>H11/G11*100</f>
        <v>75.75</v>
      </c>
      <c r="J11" s="14">
        <v>64808</v>
      </c>
      <c r="K11" s="14">
        <f>G11-54808</f>
        <v>-14808</v>
      </c>
      <c r="L11" s="14">
        <v>10000</v>
      </c>
      <c r="M11" s="29">
        <v>200</v>
      </c>
      <c r="N11" s="33">
        <v>625</v>
      </c>
      <c r="O11" s="38">
        <v>2.87</v>
      </c>
      <c r="P11" s="38">
        <v>2.87</v>
      </c>
      <c r="Q11" s="14">
        <f>K11/M11</f>
        <v>-74.040000000000006</v>
      </c>
      <c r="R11" s="14">
        <f>K11/O11</f>
        <v>-5159.5818815331013</v>
      </c>
      <c r="S11" s="43">
        <f>K11/O11/43560</f>
        <v>-0.11844770159626036</v>
      </c>
      <c r="T11" s="38">
        <v>200</v>
      </c>
      <c r="U11" s="5" t="s">
        <v>56</v>
      </c>
      <c r="V11" t="s">
        <v>57</v>
      </c>
      <c r="X11" t="s">
        <v>49</v>
      </c>
      <c r="Y11">
        <v>0</v>
      </c>
      <c r="Z11">
        <v>1</v>
      </c>
      <c r="AA11" t="s">
        <v>50</v>
      </c>
      <c r="AC11" s="6" t="s">
        <v>51</v>
      </c>
      <c r="AD11" t="s">
        <v>52</v>
      </c>
    </row>
  </sheetData>
  <conditionalFormatting sqref="A2:AR2 A5:AR5 AE3:AR4 A11:AD11 A3:AD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2BD06-0B2F-4091-9815-98C15B56DF9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2025-02-04T22:04:07Z</dcterms:created>
  <dcterms:modified xsi:type="dcterms:W3CDTF">2025-02-04T22:24:30Z</dcterms:modified>
</cp:coreProperties>
</file>